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EZEMBRO 2013" sheetId="1" r:id="rId1"/>
  </sheets>
  <definedNames>
    <definedName name="_xlnm.Print_Area" localSheetId="0">'DEZEMBRO 2013'!$A$1:$G$78</definedName>
  </definedNames>
  <calcPr fullCalcOnLoad="1"/>
</workbook>
</file>

<file path=xl/sharedStrings.xml><?xml version="1.0" encoding="utf-8"?>
<sst xmlns="http://schemas.openxmlformats.org/spreadsheetml/2006/main" count="68" uniqueCount="67">
  <si>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</si>
  <si>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</si>
  <si>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</si>
  <si>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</si>
  <si>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</si>
  <si>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</si>
  <si>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</si>
  <si>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</si>
  <si>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</si>
  <si>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</si>
  <si>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</si>
  <si>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</si>
  <si>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</si>
  <si>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</si>
  <si>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</si>
  <si>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</si>
  <si>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</si>
  <si>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</si>
  <si>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</si>
  <si>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Francisco Hilder M. Silva</t>
  </si>
  <si>
    <t>,</t>
  </si>
  <si>
    <t>Despesas Bancárias - mês 12 / 2013</t>
  </si>
  <si>
    <t>SALDO ANTERIOR + RECEITAS - DESPESAS ( EM 31 / 12 / 2013 )</t>
  </si>
  <si>
    <t>DEMONSTRATIVO CONTÁBIL - DEZEMBRO / 2013</t>
  </si>
  <si>
    <t>Repasse FUNDO DE MOBILIZAÇÃO (ch 850979)</t>
  </si>
  <si>
    <t>Pgto. Assessoria jurídica - mês 12 / 2013 (ch 850979)</t>
  </si>
  <si>
    <t>Pgto. FGTS competência 11/2013 (ch 850979)</t>
  </si>
  <si>
    <t>Pgto. INSS competência 11/2013 (ch 850979)</t>
  </si>
  <si>
    <t>Pgto. PIS sobre folha 11/2013 (ch 850979)</t>
  </si>
  <si>
    <t>Pgto. IRRF sobre folha 11/2013 (ch 850979)</t>
  </si>
  <si>
    <t>Depósito ANDES SN - Contribuição mensal (ch 850979)</t>
  </si>
  <si>
    <t>Contribuição Sindical - CONLUTAS (ch 850979)</t>
  </si>
  <si>
    <t>Pgto. Assessoria Contábil - mês 11 / 2013 (ch 850979)</t>
  </si>
  <si>
    <t>Pgto. banda de musica - ato público (ch 850979)</t>
  </si>
  <si>
    <t>Pgto. serviços de auxílio na administração/limpeza (ch 850979)</t>
  </si>
  <si>
    <t>Pgto. locação de mesas e cadeiras para confraternização (ch 850979)</t>
  </si>
  <si>
    <t>Pgto. INSS competência 13/2013 (ch 850980)</t>
  </si>
  <si>
    <t>Pgto. INSS competência 12/2013 (ch 850980)</t>
  </si>
  <si>
    <t>Pgto. FGTS competência 12/2013 (ch 850980)</t>
  </si>
  <si>
    <t>Pgto. PIS sobre folha 13/2013 (ch 850980)</t>
  </si>
  <si>
    <t>Pgto. PIS sobre folha 12/2013 (ch 850980)</t>
  </si>
  <si>
    <t>Pgto. IRRF sobre folha 12/2013 (ch 850980)</t>
  </si>
  <si>
    <t>Pgto. Décimo terceiro / 2013 - 2ª parcela(ch 850886)</t>
  </si>
  <si>
    <t>Pgto. salários dezembro / 2013 (ch 850886)</t>
  </si>
  <si>
    <t>Pgto. Auxilio Alimentação (ch 850886)</t>
  </si>
  <si>
    <t>Pgto. Auxilio Transporte (850886)</t>
  </si>
  <si>
    <t>Pgto. Banner / faixas (ch 850886)</t>
  </si>
  <si>
    <t>Pgto. Assessoria Contábil - mês 13 / 2013 (ch 850886)</t>
  </si>
  <si>
    <t>Pgto. despesas de estudantes e docentes na Lavagem do Bomfim (ch 850886)</t>
  </si>
  <si>
    <t>Pgto. banda de musica - ato público (ch 850886)</t>
  </si>
  <si>
    <t>Pgto. férias de funcionário (ch 850888)</t>
  </si>
  <si>
    <t>Aquisição de material de consumo (ch 850979/850888)</t>
  </si>
  <si>
    <t>Pgto. passagens / Assembléia Geral / reunião Fórum das AD'S (ch 850886/888)</t>
  </si>
  <si>
    <t>Pgto. despesas com táxi  / plantão diretoria (850979/886/888)</t>
  </si>
  <si>
    <t>Pgto. Oi Telemar / Embratel (ch 850888)</t>
  </si>
  <si>
    <t>Pgto. serviço manutenção e intalação de programas dos PCs da ADUNEB (ch 850886/888)</t>
  </si>
  <si>
    <t>Aquisição de material de escritório / cópias (ch 850979/888)</t>
  </si>
  <si>
    <t>Pgto. despesa combustível diretoria (ch 850888)</t>
  </si>
  <si>
    <t>Diretora</t>
  </si>
  <si>
    <t>Pgto. buffet confraternização de fim de ano (ch 850979)</t>
  </si>
  <si>
    <t>Pgto. aquisição de computador e monitores p/sede  da ADUNEB (ch 850888)</t>
  </si>
  <si>
    <t>Pgto. postagens  Campi UNEB(ch 850886)</t>
  </si>
  <si>
    <t xml:space="preserve">Pgto. enchimento do balão para Ato Público (ch 850886)(parte da ADUNEB) </t>
  </si>
  <si>
    <t>Pgto. despesas alimentação / plantão diretoria /  (ch 850979/886/888)</t>
  </si>
  <si>
    <t xml:space="preserve">Zózina Maria R. de Almeida </t>
  </si>
  <si>
    <t>Pgto. diárias  plantões de diretoria(ch 850979/886/888)</t>
  </si>
  <si>
    <t>Pgto.passagens/plantões de diretoria ADUNEB (ch 850886/888/979)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</si>
</sst>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17" xfId="62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10" fontId="48" fillId="0" borderId="0" xfId="51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tabSelected="1" zoomScale="98" zoomScaleNormal="98" zoomScalePageLayoutView="0" workbookViewId="0" topLeftCell="A34">
      <selection activeCell="F37" sqref="F37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4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3" t="s">
        <v>2</v>
      </c>
      <c r="B1" s="113"/>
      <c r="C1" s="113"/>
      <c r="D1" s="113"/>
      <c r="E1" s="113"/>
      <c r="F1" s="11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4" t="s">
        <v>23</v>
      </c>
      <c r="B3" s="114"/>
      <c r="C3" s="114"/>
      <c r="D3" s="114"/>
      <c r="E3" s="114"/>
      <c r="F3" s="11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17" t="s">
        <v>1</v>
      </c>
      <c r="C5" s="117"/>
      <c r="D5" s="117"/>
      <c r="E5" s="117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22922.49</v>
      </c>
      <c r="H6" s="1"/>
    </row>
    <row r="7" spans="1:12" ht="12.75">
      <c r="A7" s="83"/>
      <c r="B7" s="15" t="s">
        <v>18</v>
      </c>
      <c r="C7" s="15"/>
      <c r="D7" s="15"/>
      <c r="E7" s="33"/>
      <c r="F7" s="34">
        <v>22922.49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79">
        <f>SUM(F10:F10)</f>
        <v>74311.27</v>
      </c>
      <c r="G9" s="39"/>
      <c r="H9" s="1"/>
      <c r="I9" s="1"/>
      <c r="J9" s="1"/>
      <c r="K9" s="1"/>
      <c r="L9" s="1"/>
    </row>
    <row r="10" spans="1:12" ht="12.75">
      <c r="A10" s="14"/>
      <c r="B10" s="15" t="s">
        <v>4</v>
      </c>
      <c r="C10" s="56"/>
      <c r="D10" s="56"/>
      <c r="E10" s="104"/>
      <c r="F10" s="72">
        <f>74311.27</f>
        <v>74311.27</v>
      </c>
      <c r="G10" s="39"/>
      <c r="H10" s="12"/>
      <c r="I10" s="1"/>
      <c r="J10" s="1"/>
      <c r="K10" s="1"/>
      <c r="L10" s="1"/>
    </row>
    <row r="11" spans="1:12" ht="12.75">
      <c r="A11" s="50"/>
      <c r="B11" s="50"/>
      <c r="C11" s="50"/>
      <c r="D11" s="50"/>
      <c r="E11" s="51"/>
      <c r="H11" s="1"/>
      <c r="I11" s="1"/>
      <c r="J11" s="1"/>
      <c r="K11" s="1"/>
      <c r="L11" s="1"/>
    </row>
    <row r="12" spans="1:12" ht="12.75">
      <c r="A12" s="45" t="s">
        <v>5</v>
      </c>
      <c r="B12" s="46"/>
      <c r="C12" s="46"/>
      <c r="D12" s="46"/>
      <c r="E12" s="47"/>
      <c r="F12" s="48">
        <f>+F6+F9</f>
        <v>97233.76000000001</v>
      </c>
      <c r="H12" s="1"/>
      <c r="I12" s="1"/>
      <c r="J12" s="1"/>
      <c r="K12" s="1"/>
      <c r="L12" s="1"/>
    </row>
    <row r="13" spans="1:12" ht="12.75">
      <c r="A13" s="49"/>
      <c r="B13" s="49"/>
      <c r="C13" s="50"/>
      <c r="D13" s="50"/>
      <c r="E13" s="51"/>
      <c r="H13" s="1"/>
      <c r="I13" s="1"/>
      <c r="J13" s="1"/>
      <c r="K13" s="1"/>
      <c r="L13" s="1"/>
    </row>
    <row r="14" spans="1:12" ht="11.25" customHeight="1">
      <c r="A14" s="50"/>
      <c r="B14" s="50"/>
      <c r="C14" s="50"/>
      <c r="D14" s="50"/>
      <c r="E14" s="52"/>
      <c r="F14" s="51"/>
      <c r="G14" s="53" t="s">
        <v>6</v>
      </c>
      <c r="H14" s="1"/>
      <c r="I14" s="1"/>
      <c r="J14" s="1"/>
      <c r="K14" s="1"/>
      <c r="L14" s="1"/>
    </row>
    <row r="15" spans="1:12" ht="15" customHeight="1">
      <c r="A15" s="21" t="s">
        <v>7</v>
      </c>
      <c r="B15" s="54"/>
      <c r="C15" s="54"/>
      <c r="D15" s="54"/>
      <c r="E15" s="54"/>
      <c r="F15" s="41">
        <f>F16+F34+F37+F53+F68+F58</f>
        <v>83128.56999999998</v>
      </c>
      <c r="G15" s="55">
        <f>F$15/F$9</f>
        <v>1.118653603955362</v>
      </c>
      <c r="H15" s="11"/>
      <c r="I15" s="1"/>
      <c r="J15" s="86"/>
      <c r="K15" s="1"/>
      <c r="L15" s="1"/>
    </row>
    <row r="16" spans="1:12" ht="15.75" customHeight="1">
      <c r="A16" s="14" t="s">
        <v>8</v>
      </c>
      <c r="B16" s="56"/>
      <c r="C16" s="56"/>
      <c r="D16" s="56"/>
      <c r="E16" s="57"/>
      <c r="F16" s="58">
        <f>SUM(F17:F32)</f>
        <v>24561.539999999997</v>
      </c>
      <c r="G16" s="59">
        <f>F$16/F$9</f>
        <v>0.3305224093196092</v>
      </c>
      <c r="H16" s="1"/>
      <c r="I16" s="1"/>
      <c r="J16" s="1"/>
      <c r="K16" s="1"/>
      <c r="L16" s="1"/>
    </row>
    <row r="17" spans="1:12" ht="6.75" customHeight="1">
      <c r="A17" s="60"/>
      <c r="B17" s="43"/>
      <c r="C17" s="4"/>
      <c r="D17" s="4"/>
      <c r="E17" s="78"/>
      <c r="F17" s="105"/>
      <c r="G17" s="73"/>
      <c r="H17" s="13"/>
      <c r="I17" s="1"/>
      <c r="J17" s="1"/>
      <c r="K17" s="1"/>
      <c r="L17" s="1"/>
    </row>
    <row r="18" spans="1:12" ht="12.75">
      <c r="A18" s="3"/>
      <c r="B18" s="36" t="s">
        <v>43</v>
      </c>
      <c r="C18" s="1"/>
      <c r="D18" s="1"/>
      <c r="E18" s="11"/>
      <c r="F18" s="23">
        <f>2132.02+2365.81+2041.13</f>
        <v>6538.96</v>
      </c>
      <c r="G18" s="81"/>
      <c r="H18" s="13"/>
      <c r="I18" s="1"/>
      <c r="J18" s="1"/>
      <c r="K18" s="1"/>
      <c r="L18" s="1"/>
    </row>
    <row r="19" spans="1:12" ht="12.75">
      <c r="A19" s="3"/>
      <c r="B19" s="36" t="s">
        <v>42</v>
      </c>
      <c r="C19" s="1"/>
      <c r="D19" s="1"/>
      <c r="E19" s="11"/>
      <c r="F19" s="23">
        <f>1257.83+1269.66+1079.01</f>
        <v>3606.5</v>
      </c>
      <c r="G19" s="81"/>
      <c r="H19" s="108"/>
      <c r="I19" s="109"/>
      <c r="J19" s="1"/>
      <c r="K19" s="1"/>
      <c r="L19" s="1"/>
    </row>
    <row r="20" spans="1:12" ht="12.75">
      <c r="A20" s="3"/>
      <c r="B20" s="36" t="s">
        <v>50</v>
      </c>
      <c r="C20" s="1"/>
      <c r="D20" s="1"/>
      <c r="E20" s="11"/>
      <c r="F20" s="23">
        <f>3178.23</f>
        <v>3178.23</v>
      </c>
      <c r="G20" s="81"/>
      <c r="H20" s="108"/>
      <c r="I20" s="109"/>
      <c r="J20" s="1"/>
      <c r="K20" s="1"/>
      <c r="L20" s="1"/>
    </row>
    <row r="21" spans="1:12" ht="12.75">
      <c r="A21" s="3"/>
      <c r="B21" s="2" t="s">
        <v>27</v>
      </c>
      <c r="C21" s="36"/>
      <c r="D21" s="39"/>
      <c r="E21" s="11"/>
      <c r="F21" s="106">
        <v>2556.91</v>
      </c>
      <c r="G21" s="81"/>
      <c r="H21" s="108"/>
      <c r="I21" s="109"/>
      <c r="J21" s="1"/>
      <c r="K21" s="1"/>
      <c r="L21" s="1"/>
    </row>
    <row r="22" spans="1:12" ht="12.75">
      <c r="A22" s="3"/>
      <c r="B22" s="2" t="s">
        <v>37</v>
      </c>
      <c r="C22" s="36"/>
      <c r="D22" s="39"/>
      <c r="E22" s="11"/>
      <c r="F22" s="106">
        <v>2734.84</v>
      </c>
      <c r="G22" s="81"/>
      <c r="H22" s="108"/>
      <c r="I22" s="109"/>
      <c r="J22" s="1"/>
      <c r="K22" s="1"/>
      <c r="L22" s="1"/>
    </row>
    <row r="23" spans="1:12" ht="12.75">
      <c r="A23" s="3"/>
      <c r="B23" s="2" t="s">
        <v>36</v>
      </c>
      <c r="C23" s="36"/>
      <c r="D23" s="39"/>
      <c r="E23" s="11"/>
      <c r="F23" s="106">
        <f>2449.39</f>
        <v>2449.39</v>
      </c>
      <c r="G23" s="81"/>
      <c r="H23" s="13"/>
      <c r="I23" s="1"/>
      <c r="J23" s="1"/>
      <c r="K23" s="1"/>
      <c r="L23" s="1"/>
    </row>
    <row r="24" spans="1:12" ht="12.75">
      <c r="A24" s="3"/>
      <c r="B24" s="2" t="s">
        <v>28</v>
      </c>
      <c r="C24" s="1"/>
      <c r="D24" s="1"/>
      <c r="E24" s="1"/>
      <c r="F24" s="23">
        <v>83.32</v>
      </c>
      <c r="G24" s="81"/>
      <c r="H24" s="13"/>
      <c r="I24" s="1"/>
      <c r="J24" s="1"/>
      <c r="K24" s="1"/>
      <c r="L24" s="1"/>
    </row>
    <row r="25" spans="1:12" ht="12.75">
      <c r="A25" s="3"/>
      <c r="B25" s="2" t="s">
        <v>40</v>
      </c>
      <c r="C25" s="1"/>
      <c r="D25" s="1"/>
      <c r="E25" s="1"/>
      <c r="F25" s="23">
        <v>78.39</v>
      </c>
      <c r="G25" s="81"/>
      <c r="H25" s="13"/>
      <c r="I25" s="1"/>
      <c r="J25" s="1"/>
      <c r="K25" s="1"/>
      <c r="L25" s="1"/>
    </row>
    <row r="26" spans="1:12" ht="12.75">
      <c r="A26" s="3"/>
      <c r="B26" s="2" t="s">
        <v>39</v>
      </c>
      <c r="C26" s="1"/>
      <c r="D26" s="1"/>
      <c r="E26" s="1"/>
      <c r="F26" s="23">
        <v>78.51</v>
      </c>
      <c r="G26" s="81"/>
      <c r="H26" s="13"/>
      <c r="I26" s="1"/>
      <c r="J26" s="1"/>
      <c r="K26" s="1"/>
      <c r="L26" s="1"/>
    </row>
    <row r="27" spans="1:12" ht="12.75">
      <c r="A27" s="3"/>
      <c r="B27" s="2" t="s">
        <v>29</v>
      </c>
      <c r="C27" s="1"/>
      <c r="D27" s="1"/>
      <c r="E27" s="1"/>
      <c r="F27" s="23">
        <f>101.47</f>
        <v>101.47</v>
      </c>
      <c r="G27" s="81"/>
      <c r="H27" s="13"/>
      <c r="I27" s="1"/>
      <c r="J27" s="1"/>
      <c r="K27" s="1"/>
      <c r="L27" s="1"/>
    </row>
    <row r="28" spans="1:12" ht="12.75">
      <c r="A28" s="3"/>
      <c r="B28" s="2" t="s">
        <v>41</v>
      </c>
      <c r="C28" s="1"/>
      <c r="D28" s="1"/>
      <c r="E28" s="2"/>
      <c r="F28" s="23">
        <v>125.4</v>
      </c>
      <c r="G28" s="81"/>
      <c r="H28" s="13"/>
      <c r="I28" s="1"/>
      <c r="J28" s="1"/>
      <c r="K28" s="1"/>
      <c r="L28" s="1"/>
    </row>
    <row r="29" spans="1:12" ht="12.75">
      <c r="A29" s="3"/>
      <c r="B29" s="2" t="s">
        <v>26</v>
      </c>
      <c r="C29" s="1"/>
      <c r="D29" s="1"/>
      <c r="E29" s="1"/>
      <c r="F29" s="23">
        <v>852.24</v>
      </c>
      <c r="G29" s="81"/>
      <c r="H29" s="13"/>
      <c r="I29" s="1"/>
      <c r="J29" s="1"/>
      <c r="K29" s="1"/>
      <c r="L29" s="1"/>
    </row>
    <row r="30" spans="1:12" ht="12.75">
      <c r="A30" s="3"/>
      <c r="B30" s="2" t="s">
        <v>38</v>
      </c>
      <c r="C30" s="1"/>
      <c r="D30" s="1"/>
      <c r="E30" s="86"/>
      <c r="F30" s="23">
        <v>994.78</v>
      </c>
      <c r="G30" s="81"/>
      <c r="H30" s="13"/>
      <c r="I30" s="1"/>
      <c r="J30" s="1"/>
      <c r="K30" s="1"/>
      <c r="L30" s="1"/>
    </row>
    <row r="31" spans="1:8" s="1" customFormat="1" ht="12.75">
      <c r="A31" s="3"/>
      <c r="B31" s="77" t="s">
        <v>44</v>
      </c>
      <c r="F31" s="23">
        <f>99.6+299</f>
        <v>398.6</v>
      </c>
      <c r="G31" s="81"/>
      <c r="H31" s="13"/>
    </row>
    <row r="32" spans="1:12" ht="12.75">
      <c r="A32" s="8"/>
      <c r="B32" s="82" t="s">
        <v>45</v>
      </c>
      <c r="C32" s="9"/>
      <c r="D32" s="9"/>
      <c r="E32" s="9"/>
      <c r="F32" s="61">
        <f>112+336+336</f>
        <v>784</v>
      </c>
      <c r="G32" s="69"/>
      <c r="H32" s="13"/>
      <c r="I32" s="1"/>
      <c r="J32" s="1"/>
      <c r="K32" s="1"/>
      <c r="L32" s="1"/>
    </row>
    <row r="33" spans="6:12" ht="12.75">
      <c r="F33" s="62"/>
      <c r="G33" s="1"/>
      <c r="H33" s="13"/>
      <c r="I33" s="1"/>
      <c r="J33" s="1"/>
      <c r="K33" s="1"/>
      <c r="L33" s="1"/>
    </row>
    <row r="34" spans="1:12" s="44" customFormat="1" ht="12.75">
      <c r="A34" s="42" t="s">
        <v>9</v>
      </c>
      <c r="B34" s="4"/>
      <c r="C34" s="4"/>
      <c r="D34" s="4"/>
      <c r="E34" s="63"/>
      <c r="F34" s="64">
        <f>SUM(F35:F35)</f>
        <v>1168.62</v>
      </c>
      <c r="G34" s="65">
        <f>F$34/F$9</f>
        <v>0.015726013026018795</v>
      </c>
      <c r="H34" s="13"/>
      <c r="I34" s="2"/>
      <c r="J34" s="2"/>
      <c r="K34" s="2"/>
      <c r="L34" s="2"/>
    </row>
    <row r="35" spans="1:12" s="44" customFormat="1" ht="12.75">
      <c r="A35" s="96"/>
      <c r="B35" s="97" t="s">
        <v>54</v>
      </c>
      <c r="C35" s="97"/>
      <c r="D35" s="97"/>
      <c r="E35" s="98"/>
      <c r="F35" s="99">
        <f>1168.62</f>
        <v>1168.62</v>
      </c>
      <c r="G35" s="100"/>
      <c r="H35" s="2"/>
      <c r="I35" s="2"/>
      <c r="J35" s="70"/>
      <c r="K35" s="2"/>
      <c r="L35" s="2"/>
    </row>
    <row r="36" spans="1:12" ht="15.75" customHeight="1">
      <c r="A36" s="1"/>
      <c r="B36" s="1"/>
      <c r="C36" s="1"/>
      <c r="D36" s="1"/>
      <c r="E36" s="1"/>
      <c r="F36" s="70" t="s">
        <v>20</v>
      </c>
      <c r="G36" s="67"/>
      <c r="H36" s="1"/>
      <c r="I36" s="1"/>
      <c r="J36" s="1"/>
      <c r="K36" s="1"/>
      <c r="L36" s="1"/>
    </row>
    <row r="37" spans="1:12" ht="12.75">
      <c r="A37" s="14" t="s">
        <v>10</v>
      </c>
      <c r="B37" s="56"/>
      <c r="C37" s="56"/>
      <c r="D37" s="56"/>
      <c r="E37" s="71"/>
      <c r="F37" s="72">
        <f>SUM(F38:F51)</f>
        <v>44432.92</v>
      </c>
      <c r="G37" s="55">
        <f>F$37/F$9</f>
        <v>0.5979297622016149</v>
      </c>
      <c r="H37" s="1"/>
      <c r="I37" s="1"/>
      <c r="J37" s="1"/>
      <c r="K37" s="1"/>
      <c r="L37" s="1"/>
    </row>
    <row r="38" spans="1:12" ht="12.75">
      <c r="A38" s="68"/>
      <c r="B38" s="2" t="s">
        <v>24</v>
      </c>
      <c r="C38" s="94"/>
      <c r="D38" s="94"/>
      <c r="E38" s="95"/>
      <c r="F38" s="85">
        <f>25800</f>
        <v>25800</v>
      </c>
      <c r="G38" s="5"/>
      <c r="H38" s="1"/>
      <c r="I38" s="1"/>
      <c r="J38" s="1"/>
      <c r="K38" s="1"/>
      <c r="L38" s="1"/>
    </row>
    <row r="39" spans="1:12" ht="12.75">
      <c r="A39" s="68"/>
      <c r="B39" s="2" t="s">
        <v>30</v>
      </c>
      <c r="C39" s="94"/>
      <c r="D39" s="94"/>
      <c r="E39" s="95"/>
      <c r="F39" s="85">
        <f>3588.13</f>
        <v>3588.13</v>
      </c>
      <c r="G39" s="5"/>
      <c r="H39" s="1"/>
      <c r="I39" s="1"/>
      <c r="J39" s="1"/>
      <c r="K39" s="1"/>
      <c r="L39" s="1"/>
    </row>
    <row r="40" spans="1:12" ht="12.75">
      <c r="A40" s="68"/>
      <c r="B40" s="2" t="s">
        <v>31</v>
      </c>
      <c r="C40" s="94"/>
      <c r="D40" s="94"/>
      <c r="E40" s="95"/>
      <c r="F40" s="85">
        <f>400</f>
        <v>400</v>
      </c>
      <c r="G40" s="5"/>
      <c r="H40" s="1"/>
      <c r="I40" s="1"/>
      <c r="J40" s="1"/>
      <c r="K40" s="1"/>
      <c r="L40" s="1"/>
    </row>
    <row r="41" spans="1:12" ht="12.75">
      <c r="A41" s="68"/>
      <c r="B41" s="2" t="s">
        <v>51</v>
      </c>
      <c r="C41" s="1"/>
      <c r="D41" s="1"/>
      <c r="E41" s="1"/>
      <c r="F41" s="85">
        <f>120+100+60+50.97+436.32+350+49.4+54.65+54+39.1</f>
        <v>1314.44</v>
      </c>
      <c r="G41" s="5"/>
      <c r="H41" s="1"/>
      <c r="I41" s="1"/>
      <c r="J41" s="1"/>
      <c r="K41" s="1"/>
      <c r="L41" s="1"/>
    </row>
    <row r="42" spans="1:12" ht="12.75">
      <c r="A42" s="68"/>
      <c r="B42" s="2" t="s">
        <v>56</v>
      </c>
      <c r="C42" s="1"/>
      <c r="D42" s="1"/>
      <c r="E42" s="103"/>
      <c r="F42" s="85">
        <f>20.8+16+6+50+100</f>
        <v>192.8</v>
      </c>
      <c r="G42" s="5"/>
      <c r="H42" s="1"/>
      <c r="I42" s="1"/>
      <c r="J42" s="1"/>
      <c r="K42" s="1"/>
      <c r="L42" s="1"/>
    </row>
    <row r="43" spans="1:12" ht="12.75">
      <c r="A43" s="68"/>
      <c r="B43" s="2" t="s">
        <v>59</v>
      </c>
      <c r="C43" s="1"/>
      <c r="D43" s="1"/>
      <c r="E43" s="1"/>
      <c r="F43" s="85">
        <f>1100+493+638.35+25.95+5.99+269.9+150.7+428.26</f>
        <v>3112.1499999999996</v>
      </c>
      <c r="G43" s="5"/>
      <c r="H43" s="1"/>
      <c r="I43" s="1"/>
      <c r="J43" s="1"/>
      <c r="K43" s="1"/>
      <c r="L43" s="1"/>
    </row>
    <row r="44" spans="1:12" ht="12.75">
      <c r="A44" s="3"/>
      <c r="B44" s="2" t="s">
        <v>33</v>
      </c>
      <c r="C44" s="1"/>
      <c r="D44" s="1"/>
      <c r="E44" s="1"/>
      <c r="F44" s="23">
        <f>350</f>
        <v>350</v>
      </c>
      <c r="G44" s="5"/>
      <c r="H44" s="74"/>
      <c r="I44" s="1"/>
      <c r="J44" s="1"/>
      <c r="K44" s="1"/>
      <c r="L44" s="1"/>
    </row>
    <row r="45" spans="1:12" ht="12.75">
      <c r="A45" s="3"/>
      <c r="B45" s="2" t="s">
        <v>35</v>
      </c>
      <c r="C45" s="1"/>
      <c r="D45" s="1"/>
      <c r="E45" s="1"/>
      <c r="F45" s="23">
        <f>225</f>
        <v>225</v>
      </c>
      <c r="G45" s="5"/>
      <c r="H45" s="74"/>
      <c r="I45" s="1"/>
      <c r="J45" s="1"/>
      <c r="K45" s="1"/>
      <c r="L45" s="1"/>
    </row>
    <row r="46" spans="1:12" ht="12.75">
      <c r="A46" s="68"/>
      <c r="B46" s="2" t="s">
        <v>66</v>
      </c>
      <c r="C46" s="1"/>
      <c r="D46" s="1"/>
      <c r="E46" s="1"/>
      <c r="F46" s="85">
        <v>6442.5</v>
      </c>
      <c r="G46" s="5"/>
      <c r="H46" s="1"/>
      <c r="I46" s="1"/>
      <c r="J46" s="1"/>
      <c r="K46" s="1"/>
      <c r="L46" s="1"/>
    </row>
    <row r="47" spans="1:12" ht="12.75">
      <c r="A47" s="68"/>
      <c r="B47" s="2" t="s">
        <v>60</v>
      </c>
      <c r="C47" s="1"/>
      <c r="D47" s="1"/>
      <c r="E47" s="1"/>
      <c r="F47" s="85">
        <v>1608</v>
      </c>
      <c r="G47" s="5"/>
      <c r="H47" s="1"/>
      <c r="I47" s="1"/>
      <c r="J47" s="1"/>
      <c r="K47" s="1"/>
      <c r="L47" s="1"/>
    </row>
    <row r="48" spans="1:12" ht="12.75">
      <c r="A48" s="68"/>
      <c r="B48" s="2" t="s">
        <v>55</v>
      </c>
      <c r="C48" s="1"/>
      <c r="D48" s="1"/>
      <c r="E48" s="1"/>
      <c r="F48" s="85">
        <f>300+300</f>
        <v>600</v>
      </c>
      <c r="G48" s="5"/>
      <c r="H48" s="1"/>
      <c r="I48" s="1"/>
      <c r="J48" s="1"/>
      <c r="K48" s="1"/>
      <c r="L48" s="1"/>
    </row>
    <row r="49" spans="1:12" ht="12.75">
      <c r="A49" s="68"/>
      <c r="B49" s="2" t="s">
        <v>46</v>
      </c>
      <c r="C49" s="1"/>
      <c r="D49" s="1"/>
      <c r="E49" s="1"/>
      <c r="F49" s="85">
        <f>315+270+165</f>
        <v>750</v>
      </c>
      <c r="G49" s="5"/>
      <c r="H49" s="1"/>
      <c r="I49" s="1"/>
      <c r="J49" s="1"/>
      <c r="K49" s="1"/>
      <c r="L49" s="1"/>
    </row>
    <row r="50" spans="1:12" ht="12.75">
      <c r="A50" s="68"/>
      <c r="B50" s="2" t="s">
        <v>61</v>
      </c>
      <c r="C50" s="1"/>
      <c r="D50" s="1"/>
      <c r="E50" s="1"/>
      <c r="F50" s="85">
        <f>49.9</f>
        <v>49.9</v>
      </c>
      <c r="G50" s="5"/>
      <c r="H50" s="1"/>
      <c r="I50" s="1"/>
      <c r="J50" s="1"/>
      <c r="K50" s="1"/>
      <c r="L50" s="1"/>
    </row>
    <row r="51" spans="1:12" ht="4.5" customHeight="1">
      <c r="A51" s="92"/>
      <c r="B51" s="84"/>
      <c r="C51" s="9"/>
      <c r="D51" s="9"/>
      <c r="E51" s="9"/>
      <c r="F51" s="93"/>
      <c r="G51" s="10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2"/>
      <c r="G52" s="13"/>
      <c r="H52" s="6"/>
      <c r="I52" s="1"/>
      <c r="J52" s="1"/>
      <c r="K52" s="1"/>
      <c r="L52" s="1"/>
    </row>
    <row r="53" spans="1:12" ht="12.75">
      <c r="A53" s="14" t="s">
        <v>11</v>
      </c>
      <c r="B53" s="56"/>
      <c r="C53" s="56"/>
      <c r="D53" s="56"/>
      <c r="E53" s="56"/>
      <c r="F53" s="72">
        <f>SUM(F54:F56)</f>
        <v>6536</v>
      </c>
      <c r="G53" s="55">
        <f>F$53/F$9</f>
        <v>0.08795435739424182</v>
      </c>
      <c r="H53" s="1"/>
      <c r="I53" s="1"/>
      <c r="J53" s="1"/>
      <c r="K53" s="1"/>
      <c r="L53" s="1"/>
    </row>
    <row r="54" spans="1:12" ht="12.75">
      <c r="A54" s="60"/>
      <c r="B54" s="66" t="s">
        <v>32</v>
      </c>
      <c r="C54" s="4"/>
      <c r="D54" s="4"/>
      <c r="E54" s="78"/>
      <c r="F54" s="101">
        <f>1018</f>
        <v>1018</v>
      </c>
      <c r="G54" s="73"/>
      <c r="H54" s="74"/>
      <c r="I54" s="102"/>
      <c r="J54" s="1"/>
      <c r="K54" s="1"/>
      <c r="L54" s="1"/>
    </row>
    <row r="55" spans="1:12" ht="12.75">
      <c r="A55" s="3"/>
      <c r="B55" s="2" t="s">
        <v>47</v>
      </c>
      <c r="C55" s="1"/>
      <c r="D55" s="1"/>
      <c r="E55" s="11"/>
      <c r="F55" s="23">
        <v>1018</v>
      </c>
      <c r="G55" s="81"/>
      <c r="H55" s="74"/>
      <c r="I55" s="102"/>
      <c r="J55" s="1"/>
      <c r="K55" s="1"/>
      <c r="L55" s="1"/>
    </row>
    <row r="56" spans="1:12" s="80" customFormat="1" ht="12.75">
      <c r="A56" s="88"/>
      <c r="B56" s="84" t="s">
        <v>25</v>
      </c>
      <c r="C56" s="89"/>
      <c r="D56" s="89"/>
      <c r="E56" s="90"/>
      <c r="F56" s="61">
        <f>4500</f>
        <v>4500</v>
      </c>
      <c r="G56" s="91"/>
      <c r="H56" s="74"/>
      <c r="I56" s="87"/>
      <c r="J56" s="87"/>
      <c r="K56" s="87"/>
      <c r="L56" s="87"/>
    </row>
    <row r="57" spans="1:12" ht="15.75" customHeight="1">
      <c r="A57" s="1"/>
      <c r="B57" s="1"/>
      <c r="C57" s="1"/>
      <c r="D57" s="1"/>
      <c r="E57" s="1"/>
      <c r="F57" s="12"/>
      <c r="G57" s="13"/>
      <c r="H57" s="6"/>
      <c r="I57" s="1"/>
      <c r="J57" s="1"/>
      <c r="K57" s="1"/>
      <c r="L57" s="1"/>
    </row>
    <row r="58" spans="1:12" ht="12.75">
      <c r="A58" s="14" t="s">
        <v>12</v>
      </c>
      <c r="B58" s="56"/>
      <c r="C58" s="56"/>
      <c r="D58" s="56"/>
      <c r="E58" s="56"/>
      <c r="F58" s="72">
        <f>SUM(F59:F67)</f>
        <v>6177.589999999999</v>
      </c>
      <c r="G58" s="55">
        <f>F$58/F$9</f>
        <v>0.08313126663021637</v>
      </c>
      <c r="H58" s="1"/>
      <c r="I58" s="1"/>
      <c r="J58" s="1"/>
      <c r="K58" s="1"/>
      <c r="L58" s="1"/>
    </row>
    <row r="59" spans="1:12" ht="12.75">
      <c r="A59" s="3"/>
      <c r="B59" s="2" t="s">
        <v>53</v>
      </c>
      <c r="C59" s="1"/>
      <c r="D59" s="1"/>
      <c r="E59" s="1"/>
      <c r="F59" s="23">
        <f>35+10+34+37+24+37+24+1761.95-315-270-165-9.45--19.2-80-49.9-88-300-88+30+27+32+32+40+30+20+39.1+16</f>
        <v>882.9</v>
      </c>
      <c r="G59" s="5"/>
      <c r="H59" s="74"/>
      <c r="I59" s="1"/>
      <c r="J59" s="1"/>
      <c r="K59" s="1"/>
      <c r="L59" s="1"/>
    </row>
    <row r="60" spans="1:12" ht="12.75">
      <c r="A60" s="3"/>
      <c r="B60" s="2" t="s">
        <v>48</v>
      </c>
      <c r="C60" s="1"/>
      <c r="D60" s="1"/>
      <c r="E60" s="1"/>
      <c r="F60" s="23">
        <f>380</f>
        <v>380</v>
      </c>
      <c r="G60" s="5"/>
      <c r="H60" s="74"/>
      <c r="I60" s="1"/>
      <c r="J60" s="1"/>
      <c r="K60" s="1"/>
      <c r="L60" s="1"/>
    </row>
    <row r="61" spans="1:12" ht="12.75">
      <c r="A61" s="3"/>
      <c r="B61" s="2" t="s">
        <v>34</v>
      </c>
      <c r="C61" s="1"/>
      <c r="D61" s="1"/>
      <c r="E61" s="1"/>
      <c r="F61" s="23">
        <f>70+70+70+50+70</f>
        <v>330</v>
      </c>
      <c r="G61" s="5"/>
      <c r="H61" s="74"/>
      <c r="I61" s="1"/>
      <c r="J61" s="1"/>
      <c r="K61" s="1"/>
      <c r="L61" s="1"/>
    </row>
    <row r="62" spans="1:12" ht="12.75">
      <c r="A62" s="3"/>
      <c r="B62" s="2" t="s">
        <v>49</v>
      </c>
      <c r="C62" s="1"/>
      <c r="D62" s="1"/>
      <c r="E62" s="1"/>
      <c r="F62" s="23">
        <f>687.5</f>
        <v>687.5</v>
      </c>
      <c r="G62" s="5"/>
      <c r="H62" s="74"/>
      <c r="I62" s="1"/>
      <c r="J62" s="1"/>
      <c r="K62" s="1"/>
      <c r="L62" s="1"/>
    </row>
    <row r="63" spans="1:12" ht="12.75">
      <c r="A63" s="3"/>
      <c r="B63" s="2" t="s">
        <v>65</v>
      </c>
      <c r="C63" s="1"/>
      <c r="D63" s="1"/>
      <c r="E63" s="1"/>
      <c r="F63" s="23">
        <f>200+300+100+200+300+100</f>
        <v>1200</v>
      </c>
      <c r="G63" s="5"/>
      <c r="H63" s="74"/>
      <c r="I63" s="1"/>
      <c r="J63" s="1"/>
      <c r="K63" s="1"/>
      <c r="L63" s="1"/>
    </row>
    <row r="64" spans="1:12" ht="12.75">
      <c r="A64" s="3"/>
      <c r="B64" s="2" t="s">
        <v>62</v>
      </c>
      <c r="C64" s="1"/>
      <c r="D64" s="1"/>
      <c r="E64" s="1"/>
      <c r="F64" s="23">
        <f>150</f>
        <v>150</v>
      </c>
      <c r="G64" s="5"/>
      <c r="H64" s="74"/>
      <c r="I64" s="1"/>
      <c r="J64" s="1"/>
      <c r="K64" s="1"/>
      <c r="L64" s="1"/>
    </row>
    <row r="65" spans="1:12" ht="12.75">
      <c r="A65" s="3"/>
      <c r="B65" s="2" t="s">
        <v>57</v>
      </c>
      <c r="C65" s="1"/>
      <c r="D65" s="1"/>
      <c r="E65" s="1"/>
      <c r="F65" s="23">
        <f>50</f>
        <v>50</v>
      </c>
      <c r="G65" s="5"/>
      <c r="H65" s="74"/>
      <c r="I65" s="1"/>
      <c r="J65" s="1"/>
      <c r="K65" s="1"/>
      <c r="L65" s="1"/>
    </row>
    <row r="66" spans="1:12" ht="12.75">
      <c r="A66" s="3"/>
      <c r="B66" s="2" t="s">
        <v>52</v>
      </c>
      <c r="C66" s="1"/>
      <c r="D66" s="1"/>
      <c r="E66" s="1"/>
      <c r="F66" s="23">
        <f>88+88+792+306+306+306</f>
        <v>1886</v>
      </c>
      <c r="G66" s="5"/>
      <c r="H66" s="74"/>
      <c r="I66" s="1"/>
      <c r="J66" s="1"/>
      <c r="K66" s="1"/>
      <c r="L66" s="1"/>
    </row>
    <row r="67" spans="1:12" ht="12.75">
      <c r="A67" s="3"/>
      <c r="B67" s="2" t="s">
        <v>63</v>
      </c>
      <c r="C67" s="1"/>
      <c r="D67" s="1"/>
      <c r="E67" s="1"/>
      <c r="F67" s="23">
        <f>28.74+34.4+9.45+19.2+500+19.4</f>
        <v>611.1899999999999</v>
      </c>
      <c r="G67" s="5"/>
      <c r="H67" s="74"/>
      <c r="I67" s="1"/>
      <c r="J67" s="1"/>
      <c r="K67" s="1"/>
      <c r="L67" s="1"/>
    </row>
    <row r="68" spans="1:12" ht="12.75">
      <c r="A68" s="14" t="s">
        <v>13</v>
      </c>
      <c r="B68" s="4"/>
      <c r="C68" s="56"/>
      <c r="D68" s="56"/>
      <c r="E68" s="56"/>
      <c r="F68" s="72">
        <f>SUM(F69:F70)</f>
        <v>251.9</v>
      </c>
      <c r="G68" s="55">
        <f>F$68/F$9</f>
        <v>0.0033897953836611863</v>
      </c>
      <c r="H68" s="1"/>
      <c r="I68" s="1"/>
      <c r="J68" s="1"/>
      <c r="K68" s="1"/>
      <c r="L68" s="1"/>
    </row>
    <row r="69" spans="1:12" ht="12.75">
      <c r="A69" s="3"/>
      <c r="B69" s="4" t="s">
        <v>16</v>
      </c>
      <c r="C69" s="1"/>
      <c r="D69" s="1"/>
      <c r="E69" s="1"/>
      <c r="F69" s="23">
        <v>215.9</v>
      </c>
      <c r="G69" s="5"/>
      <c r="H69" s="6"/>
      <c r="I69" s="102"/>
      <c r="J69" s="1"/>
      <c r="K69" s="1"/>
      <c r="L69" s="1"/>
    </row>
    <row r="70" spans="1:12" ht="12.75">
      <c r="A70" s="8"/>
      <c r="B70" s="84" t="s">
        <v>21</v>
      </c>
      <c r="C70" s="9"/>
      <c r="D70" s="9"/>
      <c r="E70" s="9"/>
      <c r="F70" s="61">
        <f>36</f>
        <v>36</v>
      </c>
      <c r="G70" s="10"/>
      <c r="H70" s="6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2"/>
      <c r="G71" s="13"/>
      <c r="H71" s="6"/>
      <c r="I71" s="1"/>
      <c r="J71" s="1"/>
      <c r="K71" s="1"/>
      <c r="L71" s="1"/>
    </row>
    <row r="72" spans="1:12" ht="12.75">
      <c r="A72" s="14" t="s">
        <v>22</v>
      </c>
      <c r="B72" s="15"/>
      <c r="C72" s="15"/>
      <c r="D72" s="15"/>
      <c r="E72" s="15"/>
      <c r="F72" s="16"/>
      <c r="G72" s="17">
        <f>F12-F15</f>
        <v>14105.190000000031</v>
      </c>
      <c r="H72" s="6"/>
      <c r="I72" s="1"/>
      <c r="J72" s="1"/>
      <c r="K72" s="1"/>
      <c r="L72" s="1"/>
    </row>
    <row r="73" spans="1:12" ht="15.75" customHeight="1">
      <c r="A73" s="18"/>
      <c r="F73" s="19"/>
      <c r="G73" s="20"/>
      <c r="H73" s="6"/>
      <c r="I73" s="86"/>
      <c r="J73" s="1"/>
      <c r="K73" s="1"/>
      <c r="L73" s="1"/>
    </row>
    <row r="74" spans="1:12" ht="12.75">
      <c r="A74" s="14"/>
      <c r="B74" s="15" t="s">
        <v>17</v>
      </c>
      <c r="C74" s="15"/>
      <c r="D74" s="15"/>
      <c r="E74" s="15"/>
      <c r="F74" s="16"/>
      <c r="G74" s="34">
        <v>14305.19</v>
      </c>
      <c r="H74" s="24"/>
      <c r="I74" s="1"/>
      <c r="J74" s="1"/>
      <c r="K74" s="1"/>
      <c r="L74" s="1"/>
    </row>
    <row r="75" spans="1:12" ht="42.75" customHeight="1">
      <c r="A75" s="21"/>
      <c r="B75" s="21"/>
      <c r="C75" s="21"/>
      <c r="D75" s="21"/>
      <c r="E75" s="21"/>
      <c r="F75" s="21"/>
      <c r="G75" s="22"/>
      <c r="H75" s="1"/>
      <c r="I75" s="1"/>
      <c r="J75" s="1"/>
      <c r="K75" s="1"/>
      <c r="L75" s="1"/>
    </row>
    <row r="76" spans="2:12" ht="12.75">
      <c r="B76" s="115"/>
      <c r="C76" s="115"/>
      <c r="D76" s="75"/>
      <c r="E76" s="115"/>
      <c r="F76" s="115"/>
      <c r="H76" s="1"/>
      <c r="I76" s="1"/>
      <c r="J76" s="1"/>
      <c r="K76" s="1"/>
      <c r="L76" s="1"/>
    </row>
    <row r="77" spans="1:10" s="44" customFormat="1" ht="12.75">
      <c r="A77" s="110"/>
      <c r="B77" s="118" t="s">
        <v>14</v>
      </c>
      <c r="C77" s="118"/>
      <c r="D77" s="111"/>
      <c r="E77" s="118" t="s">
        <v>64</v>
      </c>
      <c r="F77" s="118"/>
      <c r="H77" s="112"/>
      <c r="I77" s="2"/>
      <c r="J77" s="2"/>
    </row>
    <row r="78" spans="1:10" s="44" customFormat="1" ht="12.75">
      <c r="A78" s="110"/>
      <c r="B78" s="118" t="s">
        <v>15</v>
      </c>
      <c r="C78" s="118"/>
      <c r="D78" s="111"/>
      <c r="E78" s="118" t="s">
        <v>58</v>
      </c>
      <c r="F78" s="118"/>
      <c r="H78" s="112"/>
      <c r="I78" s="2"/>
      <c r="J78" s="2"/>
    </row>
    <row r="79" spans="1:12" ht="409.5" customHeight="1" hidden="1">
      <c r="A79" s="76"/>
      <c r="B79" s="116" t="s">
        <v>14</v>
      </c>
      <c r="C79" s="116"/>
      <c r="D79" s="75"/>
      <c r="E79" s="116" t="s">
        <v>19</v>
      </c>
      <c r="F79" s="116"/>
      <c r="H79" s="1"/>
      <c r="I79" s="1"/>
      <c r="J79" s="1"/>
      <c r="K79" s="1"/>
      <c r="L79" s="1"/>
    </row>
    <row r="80" spans="1:12" ht="12.75">
      <c r="A80" s="76"/>
      <c r="B80" s="76"/>
      <c r="C80" s="76"/>
      <c r="D80" s="76"/>
      <c r="E80" s="30"/>
      <c r="F80" s="107"/>
      <c r="H80" s="1"/>
      <c r="I80" s="1"/>
      <c r="J80" s="1"/>
      <c r="K80" s="1"/>
      <c r="L80" s="1"/>
    </row>
    <row r="81" spans="1:12" ht="12.75">
      <c r="A81" s="76"/>
      <c r="H81" s="1"/>
      <c r="I81" s="1"/>
      <c r="J81" s="1"/>
      <c r="K81" s="1"/>
      <c r="L81" s="1"/>
    </row>
    <row r="82" spans="1:12" ht="12.75">
      <c r="A82" s="76"/>
      <c r="H82" s="1"/>
      <c r="I82" s="1"/>
      <c r="J82" s="1"/>
      <c r="K82" s="1"/>
      <c r="L82" s="1"/>
    </row>
    <row r="83" spans="1:12" ht="12.75">
      <c r="A83" s="76"/>
      <c r="H83" s="1"/>
      <c r="I83" s="1"/>
      <c r="J83" s="1"/>
      <c r="K83" s="1"/>
      <c r="L83" s="1"/>
    </row>
    <row r="84" spans="1:12" ht="12.75">
      <c r="A84" s="76"/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ht="12.75">
      <c r="H233" s="1"/>
    </row>
  </sheetData>
  <sheetProtection/>
  <mergeCells count="11">
    <mergeCell ref="E78:F78"/>
    <mergeCell ref="A1:F1"/>
    <mergeCell ref="A3:F3"/>
    <mergeCell ref="B76:C76"/>
    <mergeCell ref="E76:F76"/>
    <mergeCell ref="B79:C79"/>
    <mergeCell ref="E79:F79"/>
    <mergeCell ref="B5:E5"/>
    <mergeCell ref="B77:C77"/>
    <mergeCell ref="E77:F77"/>
    <mergeCell ref="B78:C78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2015-01-16T16:39:59Z</dcterms:modified>
  <cp:category/>
  <cp:version/>
  <cp:contentType/>
  <cp:contentStatus/>
</cp:coreProperties>
</file>